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<sst xmlns="http://schemas.openxmlformats.org/spreadsheetml/2006/main" count="591" uniqueCount="560">
  <si>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</si>
  <si>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</si>
  <si>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</si>
  <si>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</si>
  <si>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</si>
  <si>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</si>
  <si>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</si>
  <si>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</si>
  <si>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</si>
  <si>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</si>
  <si>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</si>
  <si>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</si>
  <si>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</si>
  <si>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</si>
  <si>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</si>
  <si>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</si>
  <si>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</si>
  <si>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</si>
  <si>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</si>
  <si>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</si>
  <si>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</si>
  <si>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</si>
  <si>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</si>
  <si>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</si>
  <si>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</si>
  <si>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</si>
  <si>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</si>
  <si>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</si>
  <si>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</si>
  <si>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</si>
  <si>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</si>
  <si>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</si>
  <si>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</si>
  <si>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</si>
  <si>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</si>
  <si>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</si>
  <si>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</si>
  <si>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</si>
  <si>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</si>
  <si>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</si>
  <si>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</si>
  <si>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</si>
  <si>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</si>
  <si>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</si>
  <si>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</si>
  <si>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</si>
  <si>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</si>
  <si>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</si>
  <si>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</si>
  <si>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</si>
  <si>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</si>
  <si>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</si>
  <si>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</si>
  <si>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</si>
  <si>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</si>
  <si>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</si>
  <si>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</si>
  <si>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</si>
  <si>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</si>
  <si>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</si>
  <si>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</si>
  <si>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</si>
  <si>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</si>
  <si>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</si>
  <si>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</si>
  <si>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</si>
  <si>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</si>
  <si>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</si>
  <si>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</si>
  <si>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</si>
  <si>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</si>
  <si>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</si>
  <si>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</si>
  <si>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</si>
  <si>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</si>
  <si>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</si>
  <si>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</si>
  <si>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</si>
  <si>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</si>
  <si>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</si>
  <si>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</si>
  <si>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</si>
  <si>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</si>
  <si>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</si>
  <si>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</si>
  <si>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</si>
  <si>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</si>
  <si>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</si>
  <si>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</si>
  <si>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</si>
  <si>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</si>
  <si>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</si>
  <si>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</si>
  <si>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</si>
  <si>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</si>
  <si>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</si>
  <si>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</si>
  <si>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</si>
  <si>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</si>
  <si>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</si>
  <si>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</si>
  <si>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</si>
  <si>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</si>
  <si>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</si>
  <si>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</si>
  <si>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</si>
  <si>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</si>
  <si>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</si>
  <si>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</si>
  <si>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</si>
  <si>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</si>
  <si>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</si>
  <si>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</si>
  <si>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</si>
  <si>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</si>
  <si>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</si>
  <si>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</si>
  <si>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</si>
  <si>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</si>
  <si>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</si>
  <si>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</si>
  <si>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</si>
  <si>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</si>
  <si>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</si>
  <si>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</si>
  <si>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</si>
  <si>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</si>
  <si>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</si>
  <si>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</si>
  <si>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</si>
  <si>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</si>
  <si>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</si>
  <si>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</si>
  <si>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</si>
  <si>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</si>
  <si>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</si>
  <si>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</si>
  <si>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</si>
  <si>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</si>
  <si>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</si>
  <si>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</si>
  <si>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</si>
  <si>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</si>
  <si>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</si>
  <si>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</si>
  <si>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</si>
  <si>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</si>
  <si>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</si>
  <si>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</si>
  <si>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</si>
  <si>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</si>
  <si>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</si>
  <si>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</si>
  <si>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</si>
  <si>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</si>
  <si>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</si>
  <si>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</si>
  <si>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</si>
  <si>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</si>
  <si>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</si>
  <si>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</si>
  <si>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</si>
  <si>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</si>
  <si>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</si>
  <si>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</si>
  <si>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</si>
  <si>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</si>
  <si>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</si>
  <si>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</si>
  <si>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</si>
  <si>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</si>
  <si>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</si>
  <si>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</si>
  <si>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</si>
  <si>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</si>
  <si>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</si>
  <si>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</si>
  <si>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</si>
  <si>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</si>
  <si>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</si>
  <si>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</si>
  <si>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</si>
  <si>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</si>
  <si>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</si>
  <si>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</si>
  <si>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</si>
  <si>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</si>
  <si>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</si>
  <si>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</si>
  <si>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</si>
  <si>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</si>
  <si>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</si>
  <si>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</si>
  <si>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</si>
  <si>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</si>
  <si>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</si>
  <si>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</si>
  <si>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</si>
  <si>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</si>
  <si>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</si>
  <si>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</si>
  <si>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</si>
  <si>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</si>
  <si>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</si>
  <si>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</si>
  <si>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</si>
  <si>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</si>
  <si>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</si>
  <si>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</si>
  <si>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</si>
  <si>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</si>
  <si>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</si>
  <si>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</si>
  <si>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</si>
  <si>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</si>
  <si>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</si>
  <si>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</si>
  <si>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</si>
  <si>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</si>
  <si>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</si>
  <si>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</si>
  <si>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</si>
  <si>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</si>
  <si>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</si>
  <si>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</si>
  <si>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</si>
  <si>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</si>
  <si>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</si>
  <si>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</si>
  <si>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</si>
  <si>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</si>
  <si>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</si>
  <si>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</si>
  <si>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</si>
  <si>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</si>
  <si>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</si>
  <si>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</si>
  <si>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</si>
  <si>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</si>
  <si>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</si>
  <si>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</si>
  <si>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</si>
  <si>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</si>
  <si>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</si>
  <si>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</si>
  <si>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</si>
  <si>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</si>
  <si>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</si>
  <si>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</si>
  <si>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</si>
  <si>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</si>
  <si>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</si>
  <si>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</si>
  <si>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</si>
  <si>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</si>
  <si>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</si>
  <si>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</si>
  <si>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</si>
  <si>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</si>
  <si>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</si>
  <si>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</si>
  <si>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</si>
  <si>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</si>
  <si>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</si>
  <si>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</si>
  <si>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</si>
  <si>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</si>
  <si>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</si>
  <si>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</si>
  <si>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</si>
  <si>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</si>
  <si>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</si>
  <si>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</si>
  <si>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</si>
  <si>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</si>
  <si>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</si>
  <si>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</si>
  <si>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</si>
  <si>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</si>
  <si>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</si>
  <si>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</si>
  <si>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</si>
  <si>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</si>
  <si>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</si>
  <si>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</si>
  <si>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</si>
  <si>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</si>
  <si>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</si>
  <si>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</si>
  <si>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</si>
  <si>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</si>
  <si>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</si>
  <si>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</si>
  <si>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</si>
  <si>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</si>
  <si>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</si>
  <si>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</si>
  <si>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</si>
  <si>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</si>
  <si>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</si>
  <si>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</si>
  <si>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</si>
  <si>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</si>
  <si>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</si>
  <si>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</si>
  <si>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</si>
  <si>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</si>
  <si>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</si>
  <si>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</si>
  <si>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</si>
  <si>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</si>
  <si>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</si>
  <si>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</si>
  <si>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</si>
  <si>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</si>
  <si>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</si>
  <si>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</si>
  <si>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</si>
  <si>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</si>
  <si>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</si>
  <si>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</si>
  <si>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</si>
  <si>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</si>
  <si>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</si>
  <si>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</si>
  <si>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</si>
  <si>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</si>
  <si>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</si>
  <si>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</si>
  <si>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</si>
  <si>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</si>
  <si>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</si>
  <si>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</si>
  <si>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</si>
  <si>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</si>
  <si>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</si>
  <si>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</si>
  <si>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</si>
  <si>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</si>
  <si>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</si>
  <si>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</si>
  <si>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</si>
  <si>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</si>
  <si>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</si>
  <si>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</si>
  <si>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</si>
  <si>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</si>
  <si>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</si>
  <si>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</si>
  <si>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</si>
  <si>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</si>
  <si>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</si>
  <si>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</si>
  <si>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</si>
  <si>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</si>
  <si>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</si>
  <si>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</si>
  <si>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</si>
  <si>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</si>
  <si>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</si>
  <si>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</si>
  <si>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</si>
  <si>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</si>
  <si>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</si>
  <si>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</si>
  <si>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</si>
  <si>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</si>
  <si>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</si>
  <si>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</si>
  <si>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</si>
  <si>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</si>
  <si>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</si>
  <si>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</si>
  <si>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</si>
  <si>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</si>
  <si>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</si>
  <si>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</si>
  <si>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</si>
  <si>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</si>
  <si>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</si>
  <si>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</si>
  <si>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</si>
  <si>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</si>
  <si>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</si>
  <si>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</si>
  <si>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</si>
  <si>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</si>
  <si>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</si>
  <si>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</si>
  <si>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</si>
  <si>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</si>
  <si>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</si>
  <si>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</si>
  <si>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</si>
  <si>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</si>
  <si>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</si>
  <si>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</si>
  <si>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</si>
  <si>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</si>
  <si>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</si>
  <si>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</si>
  <si>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</si>
  <si>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</si>
  <si>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</si>
  <si>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</si>
  <si>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</si>
  <si>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</si>
  <si>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</si>
  <si>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</si>
  <si>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</si>
  <si>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</si>
  <si>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</si>
  <si>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</si>
  <si>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</si>
  <si>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</si>
  <si>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</si>
  <si>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</si>
  <si>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</si>
  <si>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</si>
  <si>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</si>
  <si>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</si>
  <si>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</si>
  <si>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</si>
  <si>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</si>
  <si>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</si>
  <si>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</si>
  <si>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</si>
  <si>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</si>
  <si>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</si>
  <si>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</si>
  <si>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</si>
  <si>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</si>
  <si>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</si>
  <si>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</si>
  <si>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</si>
  <si>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</si>
  <si>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</si>
  <si>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</si>
  <si>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</si>
  <si>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</si>
  <si>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</si>
  <si>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</si>
  <si>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</si>
  <si>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</si>
  <si>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</si>
  <si>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</si>
  <si>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</si>
  <si>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</si>
  <si>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</si>
  <si>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</si>
  <si>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</si>
  <si>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</si>
  <si>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</si>
  <si>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</si>
  <si>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</si>
  <si>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</si>
  <si>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</si>
  <si>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</si>
  <si>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</si>
  <si>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</si>
  <si>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</si>
  <si>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</si>
  <si>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</si>
  <si>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</si>
  <si>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</si>
  <si>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</si>
  <si>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</si>
  <si>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</si>
  <si>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</si>
  <si>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</si>
  <si>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</si>
  <si>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</si>
  <si>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</si>
  <si>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</si>
  <si>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</si>
  <si>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</si>
  <si>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</si>
  <si>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</si>
  <si>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</si>
  <si>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</si>
  <si>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</si>
  <si>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</si>
  <si>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</si>
  <si>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</si>
  <si>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</si>
  <si>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</si>
  <si>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</si>
  <si>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</si>
  <si>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</si>
  <si>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</si>
  <si>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</si>
  <si>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</si>
  <si>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</si>
  <si>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</si>
  <si>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</si>
  <si>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</si>
  <si>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</si>
  <si>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</si>
  <si>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</si>
  <si>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</si>
  <si>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</si>
  <si>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</si>
  <si>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</si>
  <si>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</si>
  <si>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</si>
  <si>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</si>
  <si>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</si>
  <si>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</si>
  <si>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</si>
  <si>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</si>
  <si>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</si>
  <si>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</si>
  <si>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</si>
  <si>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</si>
  <si>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</si>
  <si>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</si>
  <si>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</si>
  <si>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</si>
  <si>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</si>
  <si>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</si>
  <si>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</si>
  <si>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</si>
  <si>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</si>
  <si>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</si>
  <si>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</si>
  <si>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</si>
  <si>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</si>
  <si>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</si>
  <si>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</si>
  <si>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</si>
  <si>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</si>
  <si>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</si>
  <si>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</si>
  <si>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</si>
  <si>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</si>
  <si>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</si>
  <si>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</si>
  <si>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</si>
  <si>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</si>
  <si>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</si>
  <si>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</si>
  <si>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</si>
  <si>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</si>
  <si>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</si>
  <si>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</si>
  <si>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</si>
  <si>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</si>
  <si>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</si>
  <si>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</si>
  <si>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</si>
  <si>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</si>
  <si>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</si>
  <si>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</si>
  <si>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</si>
  <si>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</si>
  <si>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</si>
  <si>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</si>
  <si>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</si>
  <si>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25. märtsil</t>
  </si>
  <si>
    <t>26. augustil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</si>
</sst>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" fontId="1" fillId="0" borderId="0" xfId="17" applyNumberFormat="1" applyFont="1" applyFill="1" applyBorder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" sqref="G11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557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/>
      <c r="E9" s="279"/>
      <c r="F9" s="278">
        <v>40421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33704047</v>
      </c>
      <c r="H11" s="30">
        <f>H12+H24+H44+H100</f>
        <v>29589730.11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9257291</v>
      </c>
      <c r="H12" s="34">
        <f>SUM(H13:H23)</f>
        <v>6796189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6447291</v>
      </c>
      <c r="H13" s="38">
        <v>5035330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2810000</v>
      </c>
      <c r="H14" s="38">
        <v>1760859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2118482</v>
      </c>
      <c r="H24" s="34">
        <f>H25+H26</f>
        <v>1336767.6700000002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100355</v>
      </c>
      <c r="H25" s="50">
        <v>110582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2018127</v>
      </c>
      <c r="H26" s="54">
        <f>SUM(H27:H43)</f>
        <v>1226185.6700000002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1071623.3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59725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36340.87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41376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17120.5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3572031</v>
      </c>
      <c r="H44" s="34">
        <f>H45+H68+H88</f>
        <v>2770029.82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88657</v>
      </c>
      <c r="H45" s="60">
        <f>H46+H47+H66</f>
        <v>55183.82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88657</v>
      </c>
      <c r="H47" s="67">
        <f>H48+H63+H64+H65</f>
        <v>55183.82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86657</v>
      </c>
      <c r="H48" s="67">
        <f>SUM(H49:H62)+H67</f>
        <v>48996.82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/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1000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11400</v>
      </c>
      <c r="H54" s="38">
        <v>10828.82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75257</v>
      </c>
      <c r="H55" s="38">
        <v>37168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2000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>
        <v>2187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523200</v>
      </c>
      <c r="H68" s="77">
        <f>H69+H70+H86</f>
        <v>523200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523200</v>
      </c>
      <c r="H70" s="67">
        <f>H71+H83+H84+H85</f>
        <v>523200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523200</v>
      </c>
      <c r="H71" s="67">
        <f>SUM(H72:H82)+H87</f>
        <v>523200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523200</v>
      </c>
      <c r="H75" s="79">
        <v>523200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2960174</v>
      </c>
      <c r="H88" s="77">
        <f>H89+H90+H99</f>
        <v>2191646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2960174</v>
      </c>
      <c r="H90" s="67">
        <f>H91+H96+H97+H98</f>
        <v>2191646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2960174</v>
      </c>
      <c r="H91" s="85">
        <f>H92+H95</f>
        <v>2191646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2960174</v>
      </c>
      <c r="H92" s="85">
        <f>SUM(H93:H94)</f>
        <v>2191646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556</v>
      </c>
      <c r="G94" s="37">
        <v>2960174</v>
      </c>
      <c r="H94" s="38">
        <v>2191646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18756243</v>
      </c>
      <c r="H100" s="34">
        <f>H101+H108+H122</f>
        <v>18686743.62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663492</v>
      </c>
      <c r="H101" s="77">
        <f>SUM(H102:H107)</f>
        <v>663492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663492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18079251</v>
      </c>
      <c r="H108" s="77">
        <f>SUM(H109:H114)</f>
        <v>17755464.62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110062.62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17975251</v>
      </c>
      <c r="H114" s="67">
        <f>SUM(H115:H121)</f>
        <v>17645402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6348486</v>
      </c>
      <c r="H115" s="38">
        <v>7491132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11626765</v>
      </c>
      <c r="H119" s="98">
        <v>10154270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13500</v>
      </c>
      <c r="H122" s="77">
        <f>H123+H124+H125</f>
        <v>267787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11800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1287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254700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33293879</v>
      </c>
      <c r="H126" s="108">
        <f>H127+H152+H186+H205</f>
        <v>21969378.56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5543893</v>
      </c>
      <c r="H127" s="34">
        <f>H128+H129+H139+H150</f>
        <v>3892181.25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1961791</v>
      </c>
      <c r="H128" s="112">
        <v>1732791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2201592</v>
      </c>
      <c r="H129" s="117">
        <f>H130</f>
        <v>1507482.45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2201592</v>
      </c>
      <c r="H130" s="117">
        <f>SUM(H131:H138)</f>
        <v>1507482.45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279900</v>
      </c>
      <c r="H131" s="38">
        <v>151850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657299</v>
      </c>
      <c r="H132" s="38">
        <v>614617.95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340364</v>
      </c>
      <c r="H134" s="38">
        <v>26985.5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727797</v>
      </c>
      <c r="H135" s="38">
        <v>578878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179000</v>
      </c>
      <c r="H136" s="38">
        <v>122227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>
        <v>17232</v>
      </c>
      <c r="H137" s="38">
        <v>12924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1099152</v>
      </c>
      <c r="H139" s="117">
        <f>H140+H148</f>
        <v>475645.8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1099152</v>
      </c>
      <c r="H140" s="67">
        <f>H141+H142+H147</f>
        <v>475645.8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688429</v>
      </c>
      <c r="H142" s="67">
        <f>SUM(H143:H146)</f>
        <v>427873.8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>
        <v>22300</v>
      </c>
      <c r="H144" s="38">
        <v>24320.8</v>
      </c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666129</v>
      </c>
      <c r="H146" s="38">
        <v>403553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410723</v>
      </c>
      <c r="H147" s="38">
        <v>47772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281358</v>
      </c>
      <c r="H150" s="38">
        <v>176262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26394004</v>
      </c>
      <c r="H152" s="108">
        <f>H153+H162</f>
        <v>17664651.479999997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13876642</v>
      </c>
      <c r="H153" s="135">
        <f>H154+H160+H161</f>
        <v>9646867.379999999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10214963</v>
      </c>
      <c r="H154" s="67">
        <f>H155+H156+H157+H158+H159</f>
        <v>6994722.54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285807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1692751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4391022.54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443679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181463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44702</v>
      </c>
      <c r="H160" s="38">
        <v>29553.84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3616977</v>
      </c>
      <c r="H161" s="38">
        <v>2622591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12517362</v>
      </c>
      <c r="H162" s="141">
        <f>SUM(H163:H185)-H168</f>
        <v>8017784.1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f>559434.12+350</f>
        <v>559784.12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239160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2973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112202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1852585.84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1630848.09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587259.14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131001.12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118544.07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221793.6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11354.65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83323.44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1976492.1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195908.93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294304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>
        <v>250</v>
      </c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832782</v>
      </c>
      <c r="H186" s="34">
        <f>H187+H199</f>
        <v>210207.87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657658</v>
      </c>
      <c r="H187" s="149">
        <f>H188+H196+H198</f>
        <v>114500.02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114242</v>
      </c>
      <c r="H188" s="150">
        <f>SUM(H189:H195)</f>
        <v>114438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110602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3836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/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543416</v>
      </c>
      <c r="H196" s="38">
        <v>62.02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543416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175124</v>
      </c>
      <c r="H199" s="156">
        <f>H200+H201+H202+H203+H204</f>
        <v>95707.84999999999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93012.62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2695.23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523200</v>
      </c>
      <c r="H205" s="34">
        <f>H206+H213+H214+H215</f>
        <v>202337.96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523200</v>
      </c>
      <c r="H206" s="60">
        <f>H207+H208+H209+H210+H211+H212</f>
        <v>202337.96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161660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40677.96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410168</v>
      </c>
      <c r="H216" s="169">
        <f>H11-H126</f>
        <v>7620351.550000001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-410168</v>
      </c>
      <c r="H217" s="169">
        <f>H218+H223+H228+H235+H243</f>
        <v>-7620351.55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-1550492.64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-1550492.64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1915571</v>
      </c>
      <c r="H243" s="186">
        <v>-6069858.91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33293879</v>
      </c>
      <c r="H244" s="34">
        <f>H245+H253+H254+H258+H277+H283+H294+H301+H327+H341</f>
        <v>21969378.56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4916113</v>
      </c>
      <c r="H245" s="190">
        <f>SUM(H246:H252)</f>
        <v>3034224.21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425368</v>
      </c>
      <c r="H246" s="192">
        <v>250268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3603907</v>
      </c>
      <c r="H247" s="192">
        <f>2545995.56+350</f>
        <v>2546345.56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543416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168298</v>
      </c>
      <c r="H250" s="192">
        <v>141902.8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175124</v>
      </c>
      <c r="H251" s="196">
        <f>H199</f>
        <v>95707.84999999999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8455</v>
      </c>
      <c r="H254" s="204">
        <f>SUM(H255:H257)</f>
        <v>646.57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8455</v>
      </c>
      <c r="H255" s="192">
        <v>646.57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4699866</v>
      </c>
      <c r="H258" s="263">
        <f>SUM(H259:H276)</f>
        <v>3096631.33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782038</v>
      </c>
      <c r="H260" s="192">
        <v>479929.05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405279</v>
      </c>
      <c r="H262" s="192">
        <v>344580.52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>
        <v>10000</v>
      </c>
      <c r="H263" s="192">
        <v>10000</v>
      </c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/>
      <c r="H265" s="192"/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2047880</v>
      </c>
      <c r="H266" s="192">
        <v>1305270.3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>
        <v>20000</v>
      </c>
      <c r="H273" s="192">
        <v>20000</v>
      </c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/>
      <c r="H274" s="192"/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1434669</v>
      </c>
      <c r="H275" s="192">
        <v>936851.46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1058768</v>
      </c>
      <c r="H277" s="204">
        <f>SUM(H278:H282)</f>
        <v>631903.2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74120</v>
      </c>
      <c r="H278" s="192">
        <v>35978.81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647915</v>
      </c>
      <c r="H281" s="192">
        <v>344522.13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336733</v>
      </c>
      <c r="H282" s="201">
        <v>251402.26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3484938</v>
      </c>
      <c r="H283" s="190">
        <f>SUM(H284:H293)</f>
        <v>2462449.56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259767</v>
      </c>
      <c r="H284" s="192">
        <v>140233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286108</v>
      </c>
      <c r="H285" s="192">
        <v>185044.11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2252354</v>
      </c>
      <c r="H286" s="192">
        <v>1701533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234487</v>
      </c>
      <c r="H287" s="192">
        <v>140994.45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316062</v>
      </c>
      <c r="H289" s="192">
        <v>200000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16000</v>
      </c>
      <c r="H290" s="192">
        <v>15615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120160</v>
      </c>
      <c r="H291" s="192">
        <v>79030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31950</v>
      </c>
      <c r="H294" s="190">
        <f>SUM(H295:H300)</f>
        <v>23086.43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31950</v>
      </c>
      <c r="H296" s="192">
        <v>23086.43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4031266</v>
      </c>
      <c r="H301" s="190">
        <f>SUM(H302:H326)</f>
        <v>2750013.12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72128</v>
      </c>
      <c r="H306" s="192">
        <v>47580.01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85200</v>
      </c>
      <c r="H307" s="192">
        <v>100028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1056269</v>
      </c>
      <c r="H311" s="192">
        <v>705091.79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1091338</v>
      </c>
      <c r="H312" s="192">
        <v>775426.94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722954</v>
      </c>
      <c r="H313" s="192">
        <v>469927.3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433260</v>
      </c>
      <c r="H318" s="192">
        <v>262456.56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79000</v>
      </c>
      <c r="H319" s="192"/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119629</v>
      </c>
      <c r="H323" s="192">
        <v>82090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371488</v>
      </c>
      <c r="H325" s="192">
        <v>307412.52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12002513</v>
      </c>
      <c r="H327" s="204">
        <f>SUM(H328:H340)</f>
        <v>8022156.159999999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4712418</v>
      </c>
      <c r="H328" s="192">
        <v>2898431.44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6643348</v>
      </c>
      <c r="H331" s="192">
        <v>4567481.66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604747</v>
      </c>
      <c r="H337" s="192">
        <v>519636.06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42000</v>
      </c>
      <c r="H338" s="192">
        <v>36607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3060010</v>
      </c>
      <c r="H341" s="190">
        <f>SUM(H342:H357)</f>
        <v>1948267.98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357596</v>
      </c>
      <c r="H344" s="192">
        <v>39909.5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427414</v>
      </c>
      <c r="H345" s="192">
        <v>294304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527680</v>
      </c>
      <c r="H350" s="192">
        <v>295797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132277</v>
      </c>
      <c r="H351" s="192">
        <v>49799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722010</v>
      </c>
      <c r="H354" s="213">
        <v>664964.4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11977</v>
      </c>
      <c r="H355" s="192">
        <v>1777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881056</v>
      </c>
      <c r="H356" s="192">
        <v>601417.08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7752458.32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9302950.96</v>
      </c>
      <c r="H367" s="38">
        <v>7752458.32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11416439.67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3846580.76</v>
      </c>
      <c r="H371" s="85">
        <f>SUM(H372:H373)</f>
        <v>9916439.67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1408062</v>
      </c>
      <c r="H372" s="38">
        <v>1408062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2438518.76</v>
      </c>
      <c r="H373" s="38">
        <v>8508377.67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1500000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33092190</v>
      </c>
      <c r="H385" s="269">
        <f>H12+H24+H88+H100</f>
        <v>29011346.29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559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1.2394707029060332</v>
      </c>
      <c r="H388" s="270">
        <f>IF(H385&lt;&gt;0,(H216+H242)/H385*100,"")</f>
        <v>26.26679738963607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Vahe=-64711</v>
      </c>
      <c r="H393" s="253" t="str">
        <f>IF(ROUND(H132,2)=ROUND(H354,2),"OK",CONCATENATE("Vahe=",ROUND(H132-H354,2)))</f>
        <v>Vahe=-50346,45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b">
        <f>IF(ROUND(G383-H221-H226,2)=ROUND(H383,2),"OK")</f>
        <v>0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2010-09-02T11:26:32Z</dcterms:modified>
  <cp:category/>
  <cp:version/>
  <cp:contentType/>
  <cp:contentStatus/>
</cp:coreProperties>
</file>