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60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<sst xmlns="http://schemas.openxmlformats.org/spreadsheetml/2006/main" count="591" uniqueCount="560">
  <si>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</si>
  <si>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</si>
  <si>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</si>
  <si>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</si>
  <si>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</si>
  <si>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</si>
  <si>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</si>
  <si>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</si>
  <si>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</si>
  <si>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</si>
  <si>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</si>
  <si>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</si>
  <si>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</si>
  <si>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</si>
  <si>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</si>
  <si>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</si>
  <si>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</si>
  <si>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</si>
  <si>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</si>
  <si>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</si>
  <si>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</si>
  <si>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</si>
  <si>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</si>
  <si>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</si>
  <si>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</si>
  <si>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</si>
  <si>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</si>
  <si>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</si>
  <si>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</si>
  <si>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</si>
  <si>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</si>
  <si>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</si>
  <si>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</si>
  <si>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</si>
  <si>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</si>
  <si>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</si>
  <si>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</si>
  <si>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</si>
  <si>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</si>
  <si>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</si>
  <si>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</si>
  <si>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</si>
  <si>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</si>
  <si>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</si>
  <si>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</si>
  <si>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</si>
  <si>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</si>
  <si>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</si>
  <si>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</si>
  <si>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</si>
  <si>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</si>
  <si>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</si>
  <si>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</si>
  <si>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</si>
  <si>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</si>
  <si>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</si>
  <si>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</si>
  <si>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</si>
  <si>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</si>
  <si>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</si>
  <si>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</si>
  <si>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</si>
  <si>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</si>
  <si>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</si>
  <si>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</si>
  <si>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</si>
  <si>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</si>
  <si>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</si>
  <si>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</si>
  <si>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</si>
  <si>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</si>
  <si>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</si>
  <si>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</si>
  <si>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</si>
  <si>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</si>
  <si>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</si>
  <si>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</si>
  <si>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</si>
  <si>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</si>
  <si>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</si>
  <si>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</si>
  <si>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</si>
  <si>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</si>
  <si>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</si>
  <si>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</si>
  <si>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</si>
  <si>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</si>
  <si>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</si>
  <si>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</si>
  <si>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</si>
  <si>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</si>
  <si>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</si>
  <si>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</si>
  <si>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</si>
  <si>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</si>
  <si>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</si>
  <si>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</si>
  <si>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</si>
  <si>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</si>
  <si>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</si>
  <si>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</si>
  <si>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</si>
  <si>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</si>
  <si>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</si>
  <si>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</si>
  <si>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</si>
  <si>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</si>
  <si>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</si>
  <si>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</si>
  <si>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</si>
  <si>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</si>
  <si>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</si>
  <si>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</si>
  <si>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</si>
  <si>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</si>
  <si>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</si>
  <si>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</si>
  <si>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</si>
  <si>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</si>
  <si>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</si>
  <si>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</si>
  <si>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</si>
  <si>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</si>
  <si>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</si>
  <si>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</si>
  <si>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</si>
  <si>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</si>
  <si>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</si>
  <si>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</si>
  <si>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</si>
  <si>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</si>
  <si>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</si>
  <si>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</si>
  <si>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</si>
  <si>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</si>
  <si>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</si>
  <si>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</si>
  <si>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</si>
  <si>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</si>
  <si>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</si>
  <si>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</si>
  <si>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</si>
  <si>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</si>
  <si>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</si>
  <si>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</si>
  <si>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</si>
  <si>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</si>
  <si>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</si>
  <si>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</si>
  <si>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</si>
  <si>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</si>
  <si>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</si>
  <si>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</si>
  <si>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</si>
  <si>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</si>
  <si>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</si>
  <si>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</si>
  <si>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</si>
  <si>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</si>
  <si>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</si>
  <si>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</si>
  <si>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</si>
  <si>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</si>
  <si>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</si>
  <si>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</si>
  <si>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</si>
  <si>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</si>
  <si>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</si>
  <si>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</si>
  <si>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</si>
  <si>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</si>
  <si>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</si>
  <si>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</si>
  <si>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</si>
  <si>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</si>
  <si>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</si>
  <si>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</si>
  <si>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</si>
  <si>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</si>
  <si>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</si>
  <si>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</si>
  <si>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</si>
  <si>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</si>
  <si>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</si>
  <si>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</si>
  <si>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</si>
  <si>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</si>
  <si>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</si>
  <si>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</si>
  <si>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</si>
  <si>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</si>
  <si>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</si>
  <si>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</si>
  <si>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</si>
  <si>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</si>
  <si>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</si>
  <si>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</si>
  <si>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</si>
  <si>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</si>
  <si>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</si>
  <si>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</si>
  <si>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</si>
  <si>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</si>
  <si>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</si>
  <si>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</si>
  <si>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</si>
  <si>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</si>
  <si>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</si>
  <si>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</si>
  <si>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</si>
  <si>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</si>
  <si>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</si>
  <si>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</si>
  <si>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</si>
  <si>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</si>
  <si>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</si>
  <si>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</si>
  <si>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</si>
  <si>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</si>
  <si>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</si>
  <si>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</si>
  <si>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</si>
  <si>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</si>
  <si>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</si>
  <si>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</si>
  <si>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</si>
  <si>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</si>
  <si>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</si>
  <si>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</si>
  <si>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</si>
  <si>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</si>
  <si>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</si>
  <si>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</si>
  <si>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</si>
  <si>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</si>
  <si>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</si>
  <si>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</si>
  <si>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</si>
  <si>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</si>
  <si>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</si>
  <si>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</si>
  <si>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</si>
  <si>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</si>
  <si>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</si>
  <si>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</si>
  <si>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</si>
  <si>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</si>
  <si>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</si>
  <si>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</si>
  <si>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</si>
  <si>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</si>
  <si>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</si>
  <si>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</si>
  <si>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</si>
  <si>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</si>
  <si>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</si>
  <si>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</si>
  <si>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</si>
  <si>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</si>
  <si>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</si>
  <si>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</si>
  <si>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</si>
  <si>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</si>
  <si>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</si>
  <si>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</si>
  <si>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</si>
  <si>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</si>
  <si>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</si>
  <si>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</si>
  <si>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</si>
  <si>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</si>
  <si>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</si>
  <si>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</si>
  <si>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</si>
  <si>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</si>
  <si>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</si>
  <si>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</si>
  <si>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</si>
  <si>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</si>
  <si>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</si>
  <si>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</si>
  <si>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</si>
  <si>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</si>
  <si>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</si>
  <si>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</si>
  <si>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</si>
  <si>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</si>
  <si>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</si>
  <si>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</si>
  <si>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</si>
  <si>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</si>
  <si>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</si>
  <si>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</si>
  <si>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</si>
  <si>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</si>
  <si>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</si>
  <si>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</si>
  <si>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</si>
  <si>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</si>
  <si>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</si>
  <si>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</si>
  <si>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</si>
  <si>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</si>
  <si>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</si>
  <si>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</si>
  <si>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</si>
  <si>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</si>
  <si>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</si>
  <si>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</si>
  <si>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</si>
  <si>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</si>
  <si>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</si>
  <si>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</si>
  <si>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</si>
  <si>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</si>
  <si>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</si>
  <si>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</si>
  <si>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</si>
  <si>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</si>
  <si>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</si>
  <si>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</si>
  <si>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</si>
  <si>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</si>
  <si>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</si>
  <si>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</si>
  <si>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</si>
  <si>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</si>
  <si>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</si>
  <si>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</si>
  <si>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</si>
  <si>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</si>
  <si>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</si>
  <si>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</si>
  <si>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</si>
  <si>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</si>
  <si>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</si>
  <si>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</si>
  <si>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</si>
  <si>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</si>
  <si>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</si>
  <si>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</si>
  <si>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</si>
  <si>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</si>
  <si>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</si>
  <si>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</si>
  <si>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</si>
  <si>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</si>
  <si>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</si>
  <si>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</si>
  <si>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</si>
  <si>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</si>
  <si>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</si>
  <si>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</si>
  <si>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</si>
  <si>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</si>
  <si>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</si>
  <si>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</si>
  <si>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</si>
  <si>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</si>
  <si>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</si>
  <si>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</si>
  <si>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</si>
  <si>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</si>
  <si>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</si>
  <si>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</si>
  <si>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</si>
  <si>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</si>
  <si>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</si>
  <si>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</si>
  <si>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</si>
  <si>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</si>
  <si>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</si>
  <si>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</si>
  <si>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</si>
  <si>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</si>
  <si>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</si>
  <si>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</si>
  <si>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</si>
  <si>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</si>
  <si>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</si>
  <si>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</si>
  <si>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</si>
  <si>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</si>
  <si>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</si>
  <si>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</si>
  <si>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</si>
  <si>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</si>
  <si>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</si>
  <si>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</si>
  <si>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</si>
  <si>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</si>
  <si>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</si>
  <si>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</si>
  <si>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</si>
  <si>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</si>
  <si>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</si>
  <si>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</si>
  <si>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</si>
  <si>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</si>
  <si>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</si>
  <si>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</si>
  <si>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</si>
  <si>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</si>
  <si>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</si>
  <si>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</si>
  <si>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</si>
  <si>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</si>
  <si>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</si>
  <si>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</si>
  <si>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</si>
  <si>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</si>
  <si>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</si>
  <si>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</si>
  <si>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</si>
  <si>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</si>
  <si>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</si>
  <si>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</si>
  <si>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</si>
  <si>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</si>
  <si>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</si>
  <si>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</si>
  <si>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</si>
  <si>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</si>
  <si>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</si>
  <si>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</si>
  <si>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</si>
  <si>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</si>
  <si>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</si>
  <si>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</si>
  <si>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</si>
  <si>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</si>
  <si>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</si>
  <si>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</si>
  <si>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</si>
  <si>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</si>
  <si>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</si>
  <si>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</si>
  <si>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</si>
  <si>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</si>
  <si>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</si>
  <si>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</si>
  <si>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</si>
  <si>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</si>
  <si>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</si>
  <si>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</si>
  <si>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</si>
  <si>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</si>
  <si>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</si>
  <si>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</si>
  <si>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</si>
  <si>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</si>
  <si>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</si>
  <si>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</si>
  <si>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</si>
  <si>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</si>
  <si>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</si>
  <si>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</si>
  <si>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</si>
  <si>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</si>
  <si>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</si>
  <si>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</si>
  <si>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</si>
  <si>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</si>
  <si>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</si>
  <si>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</si>
  <si>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</si>
  <si>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</si>
  <si>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</si>
  <si>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</si>
  <si>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</si>
  <si>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</si>
  <si>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</si>
  <si>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</si>
  <si>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</si>
  <si>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</si>
  <si>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</si>
  <si>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</si>
  <si>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</si>
  <si>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</si>
  <si>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</si>
  <si>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</si>
  <si>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</si>
  <si>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</si>
  <si>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</si>
  <si>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</si>
  <si>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</si>
  <si>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</si>
  <si>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</si>
  <si>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</si>
  <si>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</si>
  <si>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</si>
  <si>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</si>
  <si>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</si>
  <si>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</si>
  <si>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</si>
  <si>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</si>
  <si>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</si>
  <si>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</si>
  <si>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</si>
  <si>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</si>
  <si>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</si>
  <si>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</si>
  <si>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</si>
  <si>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</si>
  <si>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</si>
  <si>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</si>
  <si>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</si>
  <si>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</si>
  <si>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</si>
  <si>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</si>
  <si>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</si>
  <si>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</si>
  <si>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</si>
  <si>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</si>
  <si>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</si>
  <si>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</si>
  <si>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</si>
  <si>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</si>
  <si>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</si>
  <si>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</si>
  <si>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</si>
  <si>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</si>
  <si>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</si>
  <si>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</si>
  <si>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</si>
  <si>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</si>
  <si>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</si>
  <si>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</si>
  <si>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</si>
  <si>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</si>
  <si>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</si>
  <si>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</si>
  <si>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</si>
  <si>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</si>
  <si>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</si>
  <si>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</si>
  <si>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</si>
  <si>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</si>
  <si>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</si>
  <si>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</si>
  <si>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</si>
  <si>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</si>
  <si>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</si>
  <si>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</si>
  <si>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</si>
  <si>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</si>
  <si>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</si>
  <si>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</si>
  <si>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</si>
  <si>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</si>
  <si>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</si>
  <si>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</si>
  <si>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</si>
  <si>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</si>
  <si>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</si>
  <si>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</si>
  <si>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</si>
  <si>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</si>
  <si>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25. märtsil</t>
  </si>
  <si>
    <t>26. augustil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</si>
</sst>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4" fontId="5" fillId="0" borderId="3" xfId="17" applyNumberFormat="1" applyFont="1" applyFill="1" applyBorder="1" applyAlignment="1" applyProtection="1">
      <alignment horizontal="left"/>
      <protection locked="0"/>
    </xf>
    <xf numFmtId="4" fontId="5" fillId="0" borderId="4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 applyProtection="1">
      <alignment horizontal="left"/>
      <protection locked="0"/>
    </xf>
    <xf numFmtId="0" fontId="7" fillId="0" borderId="6" xfId="17" applyFont="1" applyFill="1" applyBorder="1" applyProtection="1">
      <alignment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5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3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3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6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5" xfId="17" applyFont="1" applyFill="1" applyBorder="1" applyAlignment="1">
      <alignment horizontal="left"/>
      <protection/>
    </xf>
    <xf numFmtId="0" fontId="1" fillId="0" borderId="26" xfId="17" applyFont="1" applyFill="1" applyBorder="1">
      <alignment/>
      <protection/>
    </xf>
    <xf numFmtId="0" fontId="1" fillId="0" borderId="26" xfId="0" applyFont="1" applyBorder="1" applyAlignment="1">
      <alignment/>
    </xf>
    <xf numFmtId="4" fontId="9" fillId="0" borderId="27" xfId="17" applyNumberFormat="1" applyFont="1" applyFill="1" applyBorder="1" applyAlignment="1" applyProtection="1">
      <alignment/>
      <protection locked="0"/>
    </xf>
    <xf numFmtId="4" fontId="9" fillId="0" borderId="28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0" xfId="17" applyFont="1" applyFill="1" applyBorder="1" applyAlignment="1">
      <alignment horizontal="left"/>
      <protection/>
    </xf>
    <xf numFmtId="0" fontId="1" fillId="0" borderId="31" xfId="17" applyFont="1" applyFill="1" applyBorder="1">
      <alignment/>
      <protection/>
    </xf>
    <xf numFmtId="0" fontId="1" fillId="0" borderId="31" xfId="17" applyFont="1" applyFill="1" applyBorder="1">
      <alignment/>
      <protection/>
    </xf>
    <xf numFmtId="0" fontId="1" fillId="0" borderId="31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/>
    </xf>
    <xf numFmtId="4" fontId="9" fillId="0" borderId="33" xfId="17" applyNumberFormat="1" applyFont="1" applyFill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4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29" xfId="17" applyNumberFormat="1" applyFont="1" applyFill="1" applyBorder="1" applyAlignment="1" applyProtection="1">
      <alignment/>
      <protection locked="0"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31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0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5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1" xfId="17" applyFont="1" applyFill="1" applyBorder="1">
      <alignment/>
      <protection/>
    </xf>
    <xf numFmtId="4" fontId="8" fillId="0" borderId="32" xfId="17" applyNumberFormat="1" applyFont="1" applyFill="1" applyBorder="1" applyAlignment="1" applyProtection="1">
      <alignment/>
      <protection locked="0"/>
    </xf>
    <xf numFmtId="4" fontId="8" fillId="0" borderId="33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5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29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5" xfId="17" applyNumberFormat="1" applyFont="1" applyFill="1" applyBorder="1" applyAlignment="1" applyProtection="1">
      <alignment/>
      <protection/>
    </xf>
    <xf numFmtId="0" fontId="1" fillId="0" borderId="36" xfId="17" applyFont="1" applyFill="1" applyBorder="1" applyAlignment="1">
      <alignment horizontal="left"/>
      <protection/>
    </xf>
    <xf numFmtId="0" fontId="1" fillId="0" borderId="37" xfId="17" applyFont="1" applyFill="1" applyBorder="1">
      <alignment/>
      <protection/>
    </xf>
    <xf numFmtId="4" fontId="9" fillId="0" borderId="38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4" xfId="17" applyNumberFormat="1" applyFont="1" applyFill="1" applyBorder="1" applyProtection="1">
      <alignment/>
      <protection locked="0"/>
    </xf>
    <xf numFmtId="4" fontId="9" fillId="0" borderId="39" xfId="17" applyNumberFormat="1" applyFont="1" applyFill="1" applyBorder="1" applyAlignment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41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4" fontId="9" fillId="0" borderId="29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5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41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2" xfId="17" applyNumberFormat="1" applyFont="1" applyFill="1" applyBorder="1" applyAlignment="1" applyProtection="1">
      <alignment/>
      <protection/>
    </xf>
    <xf numFmtId="4" fontId="9" fillId="0" borderId="27" xfId="17" applyNumberFormat="1" applyFont="1" applyFill="1" applyBorder="1" applyProtection="1">
      <alignment/>
      <protection/>
    </xf>
    <xf numFmtId="49" fontId="1" fillId="0" borderId="30" xfId="17" applyNumberFormat="1" applyFont="1" applyFill="1" applyBorder="1" applyAlignment="1">
      <alignment horizontal="left"/>
      <protection/>
    </xf>
    <xf numFmtId="4" fontId="9" fillId="0" borderId="39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5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29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29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6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0" xfId="17" applyFont="1" applyBorder="1" applyAlignment="1">
      <alignment horizontal="left"/>
      <protection/>
    </xf>
    <xf numFmtId="49" fontId="1" fillId="0" borderId="31" xfId="17" applyNumberFormat="1" applyFont="1" applyBorder="1" applyAlignment="1">
      <alignment horizontal="left"/>
      <protection/>
    </xf>
    <xf numFmtId="0" fontId="1" fillId="0" borderId="31" xfId="17" applyFont="1" applyBorder="1">
      <alignment/>
      <protection/>
    </xf>
    <xf numFmtId="164" fontId="1" fillId="0" borderId="31" xfId="17" applyNumberFormat="1" applyFont="1" applyFill="1" applyBorder="1">
      <alignment/>
      <protection/>
    </xf>
    <xf numFmtId="0" fontId="1" fillId="0" borderId="26" xfId="17" applyFont="1" applyBorder="1">
      <alignment/>
      <protection/>
    </xf>
    <xf numFmtId="4" fontId="9" fillId="0" borderId="27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1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29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6" xfId="0" applyNumberFormat="1" applyFont="1" applyFill="1" applyBorder="1" applyAlignment="1" applyProtection="1">
      <alignment/>
      <protection/>
    </xf>
    <xf numFmtId="4" fontId="17" fillId="0" borderId="6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" fontId="1" fillId="0" borderId="0" xfId="17" applyNumberFormat="1" applyFont="1" applyFill="1" applyBorder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244" sqref="H244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6" t="s">
        <v>557</v>
      </c>
      <c r="E8" s="16"/>
      <c r="F8" s="277"/>
      <c r="G8" s="17"/>
      <c r="H8" s="18"/>
    </row>
    <row r="9" spans="1:8" ht="13.5" thickBot="1">
      <c r="A9" s="19" t="s">
        <v>3</v>
      </c>
      <c r="B9" s="11"/>
      <c r="C9" s="11"/>
      <c r="D9" s="20"/>
      <c r="E9" s="279"/>
      <c r="F9" s="278">
        <v>40482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34047630</v>
      </c>
      <c r="H11" s="30">
        <f>H12+H24+H44+H100</f>
        <v>32791662.07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9257291</v>
      </c>
      <c r="H12" s="34">
        <f>SUM(H13:H23)</f>
        <v>9190314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6447291</v>
      </c>
      <c r="H13" s="38">
        <v>6213676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2810000</v>
      </c>
      <c r="H14" s="38">
        <v>2976638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2118482</v>
      </c>
      <c r="H24" s="34">
        <f>H25+H26</f>
        <v>1519450.21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100355</v>
      </c>
      <c r="H25" s="50">
        <v>131982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2018127</v>
      </c>
      <c r="H26" s="54">
        <f>SUM(H27:H43)</f>
        <v>1387468.21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1194968.8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70075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44753.91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/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50460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27210.5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3915614</v>
      </c>
      <c r="H44" s="34">
        <f>H45+H68+H88</f>
        <v>3311615.4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89657</v>
      </c>
      <c r="H45" s="60">
        <f>H46+H47+H66</f>
        <v>107992.4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89657</v>
      </c>
      <c r="H47" s="67">
        <f>H48+H63+H64+H65</f>
        <v>107992.4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87657</v>
      </c>
      <c r="H48" s="67">
        <f>SUM(H49:H62)+H67</f>
        <v>101805.4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/>
      <c r="H49" s="38">
        <v>13470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>
        <v>1000</v>
      </c>
      <c r="H52" s="38">
        <v>1000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11400</v>
      </c>
      <c r="H54" s="38">
        <v>12078.4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75257</v>
      </c>
      <c r="H55" s="38">
        <v>75257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2000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>
        <v>2187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523200</v>
      </c>
      <c r="H68" s="77">
        <f>H69+H70+H86</f>
        <v>523200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523200</v>
      </c>
      <c r="H70" s="67">
        <f>H71+H83+H84+H85</f>
        <v>523200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523200</v>
      </c>
      <c r="H71" s="67">
        <f>SUM(H72:H82)+H87</f>
        <v>523200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523200</v>
      </c>
      <c r="H75" s="79">
        <v>523200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3302757</v>
      </c>
      <c r="H88" s="77">
        <f>H89+H90+H99</f>
        <v>2680423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3302757</v>
      </c>
      <c r="H90" s="67">
        <f>H91+H96+H97+H98</f>
        <v>2680423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3302757</v>
      </c>
      <c r="H91" s="85">
        <f>H92+H95</f>
        <v>2680423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3302757</v>
      </c>
      <c r="H92" s="85">
        <f>SUM(H93:H94)</f>
        <v>2680423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/>
      <c r="H93" s="38"/>
    </row>
    <row r="94" spans="1:9" ht="12.75">
      <c r="A94" s="35"/>
      <c r="B94" s="36"/>
      <c r="C94" s="69"/>
      <c r="D94" s="36"/>
      <c r="E94" s="40"/>
      <c r="F94" s="144" t="s">
        <v>556</v>
      </c>
      <c r="G94" s="37">
        <v>3302757</v>
      </c>
      <c r="H94" s="38">
        <v>2680423</v>
      </c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18756243</v>
      </c>
      <c r="H100" s="34">
        <f>H101+H108+H122</f>
        <v>18770282.46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663492</v>
      </c>
      <c r="H101" s="77">
        <f>SUM(H102:H107)</f>
        <v>663492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663492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18079251</v>
      </c>
      <c r="H108" s="77">
        <f>SUM(H109:H114)</f>
        <v>17815253.98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133937.98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17975251</v>
      </c>
      <c r="H114" s="67">
        <f>SUM(H115:H121)</f>
        <v>17681316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6348486</v>
      </c>
      <c r="H115" s="38">
        <v>7491132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11626765</v>
      </c>
      <c r="H119" s="98">
        <v>10190184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13500</v>
      </c>
      <c r="H122" s="77">
        <f>H123+H124+H125</f>
        <v>291536.48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20900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1287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269349.48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33637462</v>
      </c>
      <c r="H126" s="108">
        <f>H127+H152+H186+H205</f>
        <v>26260866.4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5736184</v>
      </c>
      <c r="H127" s="34">
        <f>H128+H129+H139+H150</f>
        <v>4625388.86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1961791</v>
      </c>
      <c r="H128" s="112">
        <v>1862791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2399492</v>
      </c>
      <c r="H129" s="117">
        <f>H130</f>
        <v>1856766.16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2399492</v>
      </c>
      <c r="H130" s="117">
        <f>SUM(H131:H138)</f>
        <v>1856766.16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279900</v>
      </c>
      <c r="H131" s="38">
        <v>247400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988299</v>
      </c>
      <c r="H132" s="38">
        <v>710007.95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56364</v>
      </c>
      <c r="H134" s="38">
        <v>33389.5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882697</v>
      </c>
      <c r="H135" s="38">
        <v>696773.71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175000</v>
      </c>
      <c r="H136" s="38">
        <v>150527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>
        <v>17232</v>
      </c>
      <c r="H137" s="38">
        <v>18668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1084513</v>
      </c>
      <c r="H139" s="117">
        <f>H140+H148</f>
        <v>615443.7000000001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1084513</v>
      </c>
      <c r="H140" s="67">
        <f>H141+H142+H147</f>
        <v>615443.7000000001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673790</v>
      </c>
      <c r="H142" s="67">
        <f>SUM(H143:H146)</f>
        <v>545935.8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>
        <v>24321</v>
      </c>
      <c r="H144" s="38">
        <v>24320.8</v>
      </c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649469</v>
      </c>
      <c r="H146" s="38">
        <v>521615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410723</v>
      </c>
      <c r="H147" s="38">
        <v>69507.9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290388</v>
      </c>
      <c r="H150" s="38">
        <v>290388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26547228</v>
      </c>
      <c r="H152" s="108">
        <f>H153+H162</f>
        <v>21052028.509999998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13741011</v>
      </c>
      <c r="H153" s="135">
        <f>H154+H160+H161</f>
        <v>11234184.45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10113814</v>
      </c>
      <c r="H154" s="67">
        <f>H155+H156+H157+H158+H159</f>
        <v>8265246.54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357007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2038495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5155097.54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498237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216410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44702</v>
      </c>
      <c r="H160" s="38">
        <v>36456.91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3582495</v>
      </c>
      <c r="H161" s="38">
        <v>2932481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12806217</v>
      </c>
      <c r="H162" s="141">
        <f>SUM(H163:H185)-H168</f>
        <v>9817844.059999999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723255.54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246420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16217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155671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2188497.7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1844549.27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725512.22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186285.78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142371.72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301677.29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17068.04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131633.18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2520681.66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245848.66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371905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>
        <v>250</v>
      </c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/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603109</v>
      </c>
      <c r="H186" s="34">
        <f>H187+H199</f>
        <v>232236.67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427985</v>
      </c>
      <c r="H187" s="149">
        <f>H188+H196+H198</f>
        <v>115170.02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114442</v>
      </c>
      <c r="H188" s="150">
        <f>SUM(H189:H195)</f>
        <v>115108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110602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4506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/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313543</v>
      </c>
      <c r="H196" s="38">
        <v>62.02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313543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175124</v>
      </c>
      <c r="H199" s="156">
        <f>H200+H201+H202+H203+H204</f>
        <v>117066.65000000001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113785.05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3281.6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750941</v>
      </c>
      <c r="H205" s="34">
        <f>H206+H213+H214+H215</f>
        <v>351212.36000000004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750941</v>
      </c>
      <c r="H206" s="60">
        <f>H207+H208+H209+H210+H211+H212</f>
        <v>351212.36000000004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310534.4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>
        <v>40677.96</v>
      </c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410168</v>
      </c>
      <c r="H216" s="169">
        <f>H11-H126</f>
        <v>6530795.670000002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-410168</v>
      </c>
      <c r="H217" s="169">
        <f>H218+H223+H228+H235+H243</f>
        <v>-6530795.67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-1938115.56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-1938115.56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1915571</v>
      </c>
      <c r="H243" s="186">
        <v>-4592680.11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33637462</v>
      </c>
      <c r="H244" s="34">
        <f>H245+H253+H254+H258+H277+H283+H294+H301+H327+H341</f>
        <v>26260866.4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4738619</v>
      </c>
      <c r="H245" s="190">
        <f>SUM(H246:H252)</f>
        <v>3685749.55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425368</v>
      </c>
      <c r="H246" s="192">
        <v>311928.5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3654265</v>
      </c>
      <c r="H247" s="192">
        <v>3094755.6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313543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170319</v>
      </c>
      <c r="H250" s="192">
        <v>161998.8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175124</v>
      </c>
      <c r="H251" s="196">
        <f>H199</f>
        <v>117066.65000000001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3407</v>
      </c>
      <c r="H254" s="204">
        <f>SUM(H255:H257)</f>
        <v>646.57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3407</v>
      </c>
      <c r="H255" s="192">
        <v>646.57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4816708</v>
      </c>
      <c r="H258" s="263">
        <f>SUM(H259:H276)</f>
        <v>3632854.4000000004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770900</v>
      </c>
      <c r="H260" s="192">
        <v>612618.54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470579</v>
      </c>
      <c r="H262" s="192">
        <v>390628.03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>
        <v>10000</v>
      </c>
      <c r="H263" s="192">
        <v>10000</v>
      </c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/>
      <c r="H265" s="192"/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2168600</v>
      </c>
      <c r="H266" s="192">
        <v>1481157.8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>
        <v>20000</v>
      </c>
      <c r="H273" s="192">
        <v>20000</v>
      </c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/>
      <c r="H274" s="192"/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1376629</v>
      </c>
      <c r="H275" s="192">
        <v>1118450.03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1069906</v>
      </c>
      <c r="H277" s="204">
        <f>SUM(H278:H282)</f>
        <v>829678.02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74120</v>
      </c>
      <c r="H278" s="192">
        <v>37489.73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647915</v>
      </c>
      <c r="H281" s="192">
        <v>503446.13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347871</v>
      </c>
      <c r="H282" s="201">
        <v>288742.16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3487028</v>
      </c>
      <c r="H283" s="190">
        <f>SUM(H284:H293)</f>
        <v>2789090.3499999996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259767</v>
      </c>
      <c r="H284" s="192">
        <v>140233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286108</v>
      </c>
      <c r="H285" s="192">
        <v>216532.84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2252354</v>
      </c>
      <c r="H286" s="192">
        <v>1829918.9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234487</v>
      </c>
      <c r="H287" s="192">
        <v>165873.61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316062</v>
      </c>
      <c r="H289" s="192">
        <v>316062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18090</v>
      </c>
      <c r="H290" s="192">
        <v>18090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120160</v>
      </c>
      <c r="H291" s="192">
        <v>102380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51950</v>
      </c>
      <c r="H294" s="190">
        <f>SUM(H295:H300)</f>
        <v>25771.75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51950</v>
      </c>
      <c r="H296" s="192">
        <v>25771.75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4172546</v>
      </c>
      <c r="H301" s="190">
        <f>SUM(H302:H326)</f>
        <v>3352034.6799999997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99028</v>
      </c>
      <c r="H306" s="192">
        <v>66926.7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150050</v>
      </c>
      <c r="H307" s="192">
        <v>100028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1056269</v>
      </c>
      <c r="H311" s="192">
        <v>913316.89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1099838</v>
      </c>
      <c r="H312" s="192">
        <v>863470.87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722954</v>
      </c>
      <c r="H313" s="192">
        <v>575741.8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442290</v>
      </c>
      <c r="H318" s="192">
        <v>307021.79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79000</v>
      </c>
      <c r="H319" s="192">
        <v>79000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119629</v>
      </c>
      <c r="H323" s="192">
        <v>102424.8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403488</v>
      </c>
      <c r="H325" s="192">
        <v>344103.83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12169458</v>
      </c>
      <c r="H327" s="204">
        <f>SUM(H328:H340)</f>
        <v>9518984.700000001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4712418</v>
      </c>
      <c r="H328" s="192">
        <v>3549379.89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6654856</v>
      </c>
      <c r="H331" s="192">
        <v>5305494.65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759647</v>
      </c>
      <c r="H337" s="192">
        <v>616923.16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42537</v>
      </c>
      <c r="H338" s="192">
        <v>47187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3127840</v>
      </c>
      <c r="H341" s="190">
        <f>SUM(H342:H357)</f>
        <v>2426056.38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73596</v>
      </c>
      <c r="H344" s="192">
        <v>52057.5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489444</v>
      </c>
      <c r="H345" s="192">
        <v>371905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/>
      <c r="H346" s="192">
        <v>300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527680</v>
      </c>
      <c r="H350" s="192">
        <v>434262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67277</v>
      </c>
      <c r="H351" s="192">
        <v>56789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1021837</v>
      </c>
      <c r="H354" s="213">
        <v>743545.95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7977</v>
      </c>
      <c r="H355" s="192">
        <v>2077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940029</v>
      </c>
      <c r="H356" s="192">
        <v>765119.93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9302950.96</v>
      </c>
      <c r="H361" s="60">
        <f>H362+H363+H364+H365+H366+H367+H369</f>
        <v>7364835.4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9302950.96</v>
      </c>
      <c r="H367" s="38">
        <v>7364835.4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4546580.76</v>
      </c>
      <c r="H370" s="236">
        <f>H371+H378+H379+H380+H381+H382+H383+H384</f>
        <v>9939260.870000001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3846580.76</v>
      </c>
      <c r="H371" s="85">
        <f>SUM(H372:H373)</f>
        <v>8439260.870000001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1408062</v>
      </c>
      <c r="H372" s="38">
        <v>1931008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2438518.76</v>
      </c>
      <c r="H373" s="38">
        <v>6508252.87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153299</v>
      </c>
      <c r="H374" s="38">
        <v>153299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1500000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33434773</v>
      </c>
      <c r="H385" s="269">
        <f>H12+H24+H88+H100</f>
        <v>32160469.67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 t="s">
        <v>559</v>
      </c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1.2267707036623219</v>
      </c>
      <c r="H388" s="270">
        <f>IF(H385&lt;&gt;0,(H216+H242)/H385*100,"")</f>
        <v>20.30690390100886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Vahe=-33538</v>
      </c>
      <c r="H393" s="253" t="str">
        <f>IF(ROUND(H132,2)=ROUND(H354,2),"OK",CONCATENATE("Vahe=",ROUND(H132-H354,2)))</f>
        <v>Vahe=-33538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b">
        <f>IF(ROUND(G383-H221-H226,2)=ROUND(H383,2),"OK")</f>
        <v>0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2010-11-04T12:16:24Z</dcterms:modified>
  <cp:category/>
  <cp:version/>
  <cp:contentType/>
  <cp:contentStatus/>
</cp:coreProperties>
</file>